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260" yWindow="180" windowWidth="13340" windowHeight="774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D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<sst xmlns="http://schemas.openxmlformats.org/spreadsheetml/2006/main" count="186" uniqueCount="132">
  <si>
    <t>Griselinia littoralis</t>
    <phoneticPr fontId="18" type="noConversion"/>
  </si>
  <si>
    <t>Leptospermum scoparium</t>
    <phoneticPr fontId="18" type="noConversion"/>
  </si>
  <si>
    <t>Muehlenbeckia axillaris</t>
    <phoneticPr fontId="18" type="noConversion"/>
  </si>
  <si>
    <t>Myrsine australis</t>
    <phoneticPr fontId="18" type="noConversion"/>
  </si>
  <si>
    <t>Myrsine divaricata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</si>
  <si>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</si>
  <si>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</si>
  <si>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</si>
  <si>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</si>
  <si>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</si>
  <si>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</si>
  <si>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</si>
  <si>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</si>
  <si>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</si>
  <si>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</si>
  <si>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</si>
  <si>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</si>
  <si>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</si>
  <si>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</si>
  <si>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</si>
  <si>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</si>
  <si>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</si>
  <si>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</si>
  <si>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</si>
  <si>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</si>
  <si>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</si>
  <si>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</si>
  <si>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</si>
  <si>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</si>
  <si>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</si>
  <si>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</si>
  <si>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</si>
  <si>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</si>
  <si>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</si>
  <si>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</si>
  <si>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</si>
  <si>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</si>
  <si>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</si>
  <si>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</si>
  <si>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</si>
  <si>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</si>
  <si>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</si>
  <si>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</si>
  <si>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</si>
  <si>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</si>
  <si>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</si>
  <si>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</si>
  <si>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</si>
  <si>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</si>
  <si>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</si>
  <si>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</si>
  <si>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</si>
  <si>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</si>
  <si>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218 m</t>
    <phoneticPr fontId="18" type="noConversion"/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</si>
  <si>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</si>
  <si>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</si>
  <si>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</si>
  <si>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</si>
  <si>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</si>
  <si>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</si>
  <si>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</si>
  <si>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</si>
  <si>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</si>
  <si>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</si>
  <si>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</si>
  <si>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</si>
  <si>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</si>
  <si>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</si>
  <si>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</si>
  <si>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</si>
  <si>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</si>
  <si>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</si>
  <si>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</si>
  <si>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</si>
  <si>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</si>
  <si>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</si>
  <si>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</si>
  <si>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</si>
  <si>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</si>
  <si>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</si>
  <si>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</si>
  <si>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</si>
  <si>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</si>
  <si>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</si>
  <si>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</si>
  <si>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</si>
  <si>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</si>
  <si>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</si>
  <si>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</si>
  <si>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</si>
  <si>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</si>
  <si>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</si>
  <si>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</si>
  <si>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</si>
  <si>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</si>
  <si>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</si>
  <si>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</si>
  <si>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</si>
  <si>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</si>
  <si>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</si>
  <si>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</si>
  <si>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</si>
  <si>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Nothofagus solandri</t>
    <phoneticPr fontId="18" type="noConversion"/>
  </si>
  <si>
    <t>Parsonsia capsularis</t>
    <phoneticPr fontId="18" type="noConversion"/>
  </si>
  <si>
    <t>Pittosporum tenuifolium</t>
    <phoneticPr fontId="18" type="noConversion"/>
  </si>
  <si>
    <t>Pseudopanax crassifolius</t>
    <phoneticPr fontId="18" type="noConversion"/>
  </si>
  <si>
    <t>Pseudowintera colorata</t>
    <phoneticPr fontId="18" type="noConversion"/>
  </si>
  <si>
    <t>Rubus australis</t>
    <phoneticPr fontId="18" type="noConversion"/>
  </si>
  <si>
    <t>Rubus cissoides</t>
    <phoneticPr fontId="18" type="noConversion"/>
  </si>
  <si>
    <t>Rubus schmidelioides</t>
    <phoneticPr fontId="18" type="noConversion"/>
  </si>
  <si>
    <t>Schefflera digitata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</si>
  <si>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</si>
  <si>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</si>
  <si>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</si>
  <si>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</si>
  <si>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</si>
  <si>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</si>
  <si>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</si>
  <si>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</si>
  <si>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</si>
  <si>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</t>
    <phoneticPr fontId="18" type="noConversion"/>
  </si>
  <si>
    <t>Te Anau Downs</t>
    <phoneticPr fontId="18" type="noConversion"/>
  </si>
  <si>
    <t>Carpodetus serratus</t>
    <phoneticPr fontId="18" type="noConversion"/>
  </si>
  <si>
    <t>Clematis paniculata</t>
    <phoneticPr fontId="18" type="noConversion"/>
  </si>
  <si>
    <t>Coprosma colensoi</t>
    <phoneticPr fontId="18" type="noConversion"/>
  </si>
  <si>
    <t>Coprosma foetidissima</t>
    <phoneticPr fontId="18" type="noConversion"/>
  </si>
  <si>
    <t>Coprosma linariifolia</t>
    <phoneticPr fontId="18" type="noConversion"/>
  </si>
  <si>
    <t>Coprosm lucida</t>
    <phoneticPr fontId="18" type="noConversion"/>
  </si>
  <si>
    <t>Coprosma parviflora</t>
    <phoneticPr fontId="18" type="noConversion"/>
  </si>
  <si>
    <t>Coprosma rotundifolia</t>
    <phoneticPr fontId="18" type="noConversion"/>
  </si>
  <si>
    <t>Elaeocarpus hookerianus</t>
    <phoneticPr fontId="18" type="noConversion"/>
  </si>
  <si>
    <t>Gaultheria antipoda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</si>
</sst>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21" activePane="bottomRight" state="frozenSplit"/>
      <selection sqref="A1:XFD1048576"/>
      <selection pane="topRight" activeCell="V1" sqref="V1"/>
      <selection pane="bottomLeft" activeCell="A7" sqref="A7"/>
      <selection pane="bottomRight" activeCell="C3" sqref="C3:D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87</v>
      </c>
      <c r="B1" s="187" t="s">
        <v>83</v>
      </c>
      <c r="C1" s="183" t="s">
        <v>84</v>
      </c>
      <c r="D1" s="184"/>
      <c r="E1" s="173" t="s">
        <v>85</v>
      </c>
      <c r="F1" s="174"/>
      <c r="G1" s="173" t="s">
        <v>86</v>
      </c>
      <c r="H1" s="174"/>
      <c r="I1" s="177" t="s">
        <v>12</v>
      </c>
      <c r="J1" s="178"/>
      <c r="K1" s="177" t="s">
        <v>13</v>
      </c>
      <c r="L1" s="218"/>
      <c r="M1" s="215"/>
      <c r="N1" s="228" t="s">
        <v>9</v>
      </c>
      <c r="O1" s="228"/>
      <c r="P1" s="129">
        <v>1</v>
      </c>
      <c r="Q1" s="124"/>
      <c r="R1" s="125"/>
      <c r="S1" s="230" t="s">
        <v>11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10</v>
      </c>
      <c r="O2" s="229"/>
      <c r="P2" s="126" t="s">
        <v>8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120</v>
      </c>
      <c r="B3" s="159" t="s">
        <v>121</v>
      </c>
      <c r="C3" s="181" ph="1">
        <v>-45.19</v>
      </c>
      <c r="D3" s="182"/>
      <c r="E3" s="181">
        <v>167.82499999999999</v>
      </c>
      <c r="F3" s="182"/>
      <c r="G3" s="167" t="s">
        <v>53</v>
      </c>
      <c r="H3" s="168"/>
      <c r="I3" s="169">
        <v>39843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6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112</v>
      </c>
      <c r="B5" s="192" t="s">
        <v>111</v>
      </c>
      <c r="C5" s="196" t="s">
        <v>25</v>
      </c>
      <c r="D5" s="197"/>
      <c r="E5" s="198" t="s">
        <v>19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20</v>
      </c>
      <c r="P5" s="204"/>
      <c r="Q5" s="204"/>
      <c r="R5" s="204"/>
      <c r="S5" s="204"/>
      <c r="T5" s="204"/>
      <c r="U5" s="204"/>
      <c r="V5" s="204"/>
      <c r="W5" s="205"/>
      <c r="X5" s="206" t="s">
        <v>21</v>
      </c>
      <c r="Y5" s="207"/>
      <c r="Z5" s="207"/>
      <c r="AA5" s="208"/>
      <c r="AB5" s="209" t="s">
        <v>22</v>
      </c>
      <c r="AC5" s="210"/>
      <c r="AD5" s="211"/>
      <c r="AE5" s="212" t="s">
        <v>23</v>
      </c>
      <c r="AF5" s="213"/>
      <c r="AG5" s="213"/>
      <c r="AH5" s="213"/>
      <c r="AI5" s="214"/>
      <c r="AJ5" s="189" t="s">
        <v>24</v>
      </c>
      <c r="AK5" s="190"/>
      <c r="AL5" s="191"/>
      <c r="AN5" s="243" t="s">
        <v>115</v>
      </c>
      <c r="AO5" s="241" t="s">
        <v>116</v>
      </c>
      <c r="AP5" s="241" t="s">
        <v>117</v>
      </c>
      <c r="AQ5" s="236" t="s">
        <v>118</v>
      </c>
      <c r="AR5" s="236" t="s">
        <v>113</v>
      </c>
      <c r="AS5" s="236" t="s">
        <v>114</v>
      </c>
      <c r="AT5" s="236" t="s">
        <v>99</v>
      </c>
      <c r="AU5" s="236" t="s">
        <v>119</v>
      </c>
      <c r="AV5" s="236" t="s">
        <v>5</v>
      </c>
      <c r="AW5" s="239" t="s">
        <v>100</v>
      </c>
    </row>
    <row r="6" spans="1:88" ht="80.25" customHeight="1" thickBot="1">
      <c r="A6" s="195"/>
      <c r="B6" s="193"/>
      <c r="C6" s="131" t="s">
        <v>90</v>
      </c>
      <c r="D6" s="132" t="s">
        <v>39</v>
      </c>
      <c r="E6" s="133" t="s">
        <v>40</v>
      </c>
      <c r="F6" s="134" t="s">
        <v>7</v>
      </c>
      <c r="G6" s="135" t="s">
        <v>14</v>
      </c>
      <c r="H6" s="136" t="s">
        <v>26</v>
      </c>
      <c r="I6" s="135" t="s">
        <v>15</v>
      </c>
      <c r="J6" s="134" t="s">
        <v>16</v>
      </c>
      <c r="K6" s="135" t="s">
        <v>43</v>
      </c>
      <c r="L6" s="134" t="s">
        <v>44</v>
      </c>
      <c r="M6" s="137" t="s">
        <v>17</v>
      </c>
      <c r="N6" s="138" t="s">
        <v>18</v>
      </c>
      <c r="O6" s="139" t="s">
        <v>46</v>
      </c>
      <c r="P6" s="140" t="s">
        <v>47</v>
      </c>
      <c r="Q6" s="141" t="s">
        <v>48</v>
      </c>
      <c r="R6" s="140" t="s">
        <v>49</v>
      </c>
      <c r="S6" s="142" t="s">
        <v>50</v>
      </c>
      <c r="T6" s="141" t="s">
        <v>51</v>
      </c>
      <c r="U6" s="143" t="s">
        <v>52</v>
      </c>
      <c r="V6" s="140" t="s">
        <v>54</v>
      </c>
      <c r="W6" s="144" t="s">
        <v>55</v>
      </c>
      <c r="X6" s="145" t="s">
        <v>27</v>
      </c>
      <c r="Y6" s="146" t="s">
        <v>29</v>
      </c>
      <c r="Z6" s="147" t="s">
        <v>30</v>
      </c>
      <c r="AA6" s="148" t="s">
        <v>28</v>
      </c>
      <c r="AB6" s="149" t="s">
        <v>31</v>
      </c>
      <c r="AC6" s="150" t="s">
        <v>32</v>
      </c>
      <c r="AD6" s="151" t="s">
        <v>33</v>
      </c>
      <c r="AE6" s="152" t="s">
        <v>37</v>
      </c>
      <c r="AF6" s="153" t="s">
        <v>34</v>
      </c>
      <c r="AG6" s="153" t="s">
        <v>35</v>
      </c>
      <c r="AH6" s="153" t="s">
        <v>36</v>
      </c>
      <c r="AI6" s="154" t="s">
        <v>38</v>
      </c>
      <c r="AJ6" s="155" t="s">
        <v>68</v>
      </c>
      <c r="AK6" s="156" t="s">
        <v>69</v>
      </c>
      <c r="AL6" s="157" t="s">
        <v>70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122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/>
      <c r="J7" s="39">
        <v>1</v>
      </c>
      <c r="K7" s="32"/>
      <c r="L7" s="39">
        <v>1</v>
      </c>
      <c r="M7" s="32">
        <v>1</v>
      </c>
      <c r="N7" s="16">
        <v>1</v>
      </c>
      <c r="O7" s="42"/>
      <c r="P7" s="48"/>
      <c r="Q7" s="38"/>
      <c r="R7" s="48">
        <v>1</v>
      </c>
      <c r="S7" s="50">
        <v>1</v>
      </c>
      <c r="T7" s="38">
        <v>1</v>
      </c>
      <c r="U7" s="48"/>
      <c r="V7" s="50"/>
      <c r="W7" s="16"/>
      <c r="X7" s="38"/>
      <c r="Y7" s="32"/>
      <c r="Z7" s="50">
        <v>1</v>
      </c>
      <c r="AA7" s="17"/>
      <c r="AB7" s="24"/>
      <c r="AC7" s="50">
        <v>1</v>
      </c>
      <c r="AD7" s="17">
        <v>1</v>
      </c>
      <c r="AE7" s="24"/>
      <c r="AF7" s="50">
        <v>1</v>
      </c>
      <c r="AG7" s="50"/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123</v>
      </c>
      <c r="C8" s="24">
        <v>1</v>
      </c>
      <c r="D8" s="16">
        <v>1</v>
      </c>
      <c r="E8" s="24"/>
      <c r="F8" s="39">
        <v>1</v>
      </c>
      <c r="G8" s="32">
        <v>1</v>
      </c>
      <c r="H8" s="38">
        <v>1</v>
      </c>
      <c r="I8" s="32">
        <v>1</v>
      </c>
      <c r="J8" s="39">
        <v>1</v>
      </c>
      <c r="K8" s="32">
        <v>1</v>
      </c>
      <c r="L8" s="39">
        <v>1</v>
      </c>
      <c r="M8" s="32"/>
      <c r="N8" s="16"/>
      <c r="O8" s="42"/>
      <c r="P8" s="48"/>
      <c r="Q8" s="38"/>
      <c r="R8" s="48">
        <v>1</v>
      </c>
      <c r="S8" s="50">
        <v>1</v>
      </c>
      <c r="T8" s="38">
        <v>1</v>
      </c>
      <c r="U8" s="48"/>
      <c r="V8" s="50"/>
      <c r="W8" s="16"/>
      <c r="X8" s="38"/>
      <c r="Y8" s="32">
        <v>1</v>
      </c>
      <c r="Z8" s="50">
        <v>1</v>
      </c>
      <c r="AA8" s="17">
        <v>1</v>
      </c>
      <c r="AB8" s="24">
        <v>1</v>
      </c>
      <c r="AC8" s="50">
        <v>1</v>
      </c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>
        <v>1</v>
      </c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124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>
        <v>1</v>
      </c>
      <c r="P9" s="48">
        <v>1</v>
      </c>
      <c r="Q9" s="38">
        <v>1</v>
      </c>
      <c r="R9" s="48">
        <v>1</v>
      </c>
      <c r="S9" s="50"/>
      <c r="T9" s="38"/>
      <c r="U9" s="48"/>
      <c r="V9" s="50"/>
      <c r="W9" s="16"/>
      <c r="X9" s="38"/>
      <c r="Y9" s="32">
        <v>1</v>
      </c>
      <c r="Z9" s="50">
        <v>1</v>
      </c>
      <c r="AA9" s="17"/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125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>
        <v>1</v>
      </c>
      <c r="S10" s="50">
        <v>1</v>
      </c>
      <c r="T10" s="38"/>
      <c r="U10" s="48"/>
      <c r="V10" s="50"/>
      <c r="W10" s="16"/>
      <c r="X10" s="38"/>
      <c r="Y10" s="32">
        <v>1</v>
      </c>
      <c r="Z10" s="50">
        <v>1</v>
      </c>
      <c r="AA10" s="17"/>
      <c r="AB10" s="24"/>
      <c r="AC10" s="50"/>
      <c r="AD10" s="17">
        <v>1</v>
      </c>
      <c r="AE10" s="24"/>
      <c r="AF10" s="50"/>
      <c r="AG10" s="50">
        <v>1</v>
      </c>
      <c r="AH10" s="50">
        <v>1</v>
      </c>
      <c r="AI10" s="53">
        <v>1</v>
      </c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126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>
        <v>1</v>
      </c>
      <c r="R11" s="48">
        <v>1</v>
      </c>
      <c r="S11" s="50"/>
      <c r="T11" s="38"/>
      <c r="U11" s="48"/>
      <c r="V11" s="50"/>
      <c r="W11" s="16"/>
      <c r="X11" s="38"/>
      <c r="Y11" s="32"/>
      <c r="Z11" s="50">
        <v>1</v>
      </c>
      <c r="AA11" s="17">
        <v>1</v>
      </c>
      <c r="AB11" s="24"/>
      <c r="AC11" s="50">
        <v>1</v>
      </c>
      <c r="AD11" s="17">
        <v>1</v>
      </c>
      <c r="AE11" s="24"/>
      <c r="AF11" s="50"/>
      <c r="AG11" s="50"/>
      <c r="AH11" s="50"/>
      <c r="AI11" s="53">
        <v>1</v>
      </c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127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>
        <v>1</v>
      </c>
      <c r="W12" s="16"/>
      <c r="X12" s="38"/>
      <c r="Y12" s="32">
        <v>1</v>
      </c>
      <c r="Z12" s="50"/>
      <c r="AA12" s="17">
        <v>1</v>
      </c>
      <c r="AB12" s="24"/>
      <c r="AC12" s="50"/>
      <c r="AD12" s="17">
        <v>1</v>
      </c>
      <c r="AE12" s="24"/>
      <c r="AF12" s="50">
        <v>1</v>
      </c>
      <c r="AG12" s="50">
        <v>1</v>
      </c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128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>
        <v>1</v>
      </c>
      <c r="P13" s="48">
        <v>1</v>
      </c>
      <c r="Q13" s="38">
        <v>1</v>
      </c>
      <c r="R13" s="48"/>
      <c r="S13" s="50"/>
      <c r="T13" s="38"/>
      <c r="U13" s="48"/>
      <c r="V13" s="50"/>
      <c r="W13" s="16"/>
      <c r="X13" s="38"/>
      <c r="Y13" s="32">
        <v>1</v>
      </c>
      <c r="Z13" s="50">
        <v>1</v>
      </c>
      <c r="AA13" s="17"/>
      <c r="AB13" s="24"/>
      <c r="AC13" s="50"/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129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>
        <v>1</v>
      </c>
      <c r="P14" s="48">
        <v>1</v>
      </c>
      <c r="Q14" s="38">
        <v>1</v>
      </c>
      <c r="R14" s="48">
        <v>1</v>
      </c>
      <c r="S14" s="50"/>
      <c r="T14" s="38"/>
      <c r="U14" s="48"/>
      <c r="V14" s="50"/>
      <c r="W14" s="16"/>
      <c r="X14" s="38"/>
      <c r="Y14" s="32">
        <v>1</v>
      </c>
      <c r="Z14" s="50"/>
      <c r="AA14" s="17">
        <v>1</v>
      </c>
      <c r="AB14" s="24">
        <v>1</v>
      </c>
      <c r="AC14" s="50">
        <v>1</v>
      </c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130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>
        <v>1</v>
      </c>
      <c r="L15" s="39">
        <v>1</v>
      </c>
      <c r="M15" s="32"/>
      <c r="N15" s="16"/>
      <c r="O15" s="42">
        <v>1</v>
      </c>
      <c r="P15" s="48">
        <v>1</v>
      </c>
      <c r="Q15" s="38">
        <v>1</v>
      </c>
      <c r="R15" s="48">
        <v>1</v>
      </c>
      <c r="S15" s="50">
        <v>1</v>
      </c>
      <c r="T15" s="38">
        <v>1</v>
      </c>
      <c r="U15" s="48"/>
      <c r="V15" s="50"/>
      <c r="W15" s="16"/>
      <c r="X15" s="38"/>
      <c r="Y15" s="32">
        <v>1</v>
      </c>
      <c r="Z15" s="50">
        <v>1</v>
      </c>
      <c r="AA15" s="17"/>
      <c r="AB15" s="24"/>
      <c r="AC15" s="50"/>
      <c r="AD15" s="17">
        <v>1</v>
      </c>
      <c r="AE15" s="24"/>
      <c r="AF15" s="50">
        <v>1</v>
      </c>
      <c r="AG15" s="50">
        <v>1</v>
      </c>
      <c r="AH15" s="50">
        <v>1</v>
      </c>
      <c r="AI15" s="53">
        <v>1</v>
      </c>
      <c r="AJ15" s="24">
        <v>1</v>
      </c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131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/>
      <c r="J16" s="39">
        <v>1</v>
      </c>
      <c r="K16" s="32">
        <v>1</v>
      </c>
      <c r="L16" s="39"/>
      <c r="M16" s="32"/>
      <c r="N16" s="16"/>
      <c r="O16" s="42"/>
      <c r="P16" s="48">
        <v>1</v>
      </c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>
        <v>1</v>
      </c>
      <c r="AD16" s="17">
        <v>1</v>
      </c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0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/>
      <c r="T17" s="38">
        <v>1</v>
      </c>
      <c r="U17" s="48">
        <v>1</v>
      </c>
      <c r="V17" s="50">
        <v>1</v>
      </c>
      <c r="W17" s="16"/>
      <c r="X17" s="38"/>
      <c r="Y17" s="32">
        <v>1</v>
      </c>
      <c r="Z17" s="50">
        <v>1</v>
      </c>
      <c r="AA17" s="17"/>
      <c r="AB17" s="24"/>
      <c r="AC17" s="50">
        <v>1</v>
      </c>
      <c r="AD17" s="17">
        <v>1</v>
      </c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>
        <v>1</v>
      </c>
      <c r="P18" s="48">
        <v>1</v>
      </c>
      <c r="Q18" s="38">
        <v>1</v>
      </c>
      <c r="R18" s="48"/>
      <c r="S18" s="50"/>
      <c r="T18" s="38"/>
      <c r="U18" s="48"/>
      <c r="V18" s="50"/>
      <c r="W18" s="16"/>
      <c r="X18" s="38"/>
      <c r="Y18" s="32"/>
      <c r="Z18" s="50">
        <v>1</v>
      </c>
      <c r="AA18" s="17"/>
      <c r="AB18" s="24"/>
      <c r="AC18" s="50"/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2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>
        <v>1</v>
      </c>
      <c r="P19" s="48">
        <v>1</v>
      </c>
      <c r="Q19" s="38">
        <v>1</v>
      </c>
      <c r="R19" s="48"/>
      <c r="S19" s="50"/>
      <c r="T19" s="38"/>
      <c r="U19" s="48"/>
      <c r="V19" s="50"/>
      <c r="W19" s="16"/>
      <c r="X19" s="38">
        <v>1</v>
      </c>
      <c r="Y19" s="32">
        <v>1</v>
      </c>
      <c r="Z19" s="50"/>
      <c r="AA19" s="17"/>
      <c r="AB19" s="24"/>
      <c r="AC19" s="50">
        <v>1</v>
      </c>
      <c r="AD19" s="17">
        <v>1</v>
      </c>
      <c r="AE19" s="24"/>
      <c r="AF19" s="50">
        <v>1</v>
      </c>
      <c r="AG19" s="50"/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3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/>
      <c r="U20" s="48"/>
      <c r="V20" s="50"/>
      <c r="W20" s="16"/>
      <c r="X20" s="38">
        <v>1</v>
      </c>
      <c r="Y20" s="32">
        <v>1</v>
      </c>
      <c r="Z20" s="50">
        <v>1</v>
      </c>
      <c r="AA20" s="17"/>
      <c r="AB20" s="24"/>
      <c r="AC20" s="50"/>
      <c r="AD20" s="17">
        <v>1</v>
      </c>
      <c r="AE20" s="24"/>
      <c r="AF20" s="50">
        <v>1</v>
      </c>
      <c r="AG20" s="50">
        <v>1</v>
      </c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4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>
        <v>1</v>
      </c>
      <c r="P21" s="48">
        <v>1</v>
      </c>
      <c r="Q21" s="38">
        <v>1</v>
      </c>
      <c r="R21" s="48"/>
      <c r="S21" s="50"/>
      <c r="T21" s="38"/>
      <c r="U21" s="48"/>
      <c r="V21" s="50"/>
      <c r="W21" s="16"/>
      <c r="X21" s="38">
        <v>1</v>
      </c>
      <c r="Y21" s="32">
        <v>1</v>
      </c>
      <c r="Z21" s="50">
        <v>1</v>
      </c>
      <c r="AA21" s="17"/>
      <c r="AB21" s="24"/>
      <c r="AC21" s="50"/>
      <c r="AD21" s="17">
        <v>1</v>
      </c>
      <c r="AE21" s="24">
        <v>1</v>
      </c>
      <c r="AF21" s="50">
        <v>1</v>
      </c>
      <c r="AG21" s="50"/>
      <c r="AH21" s="50"/>
      <c r="AI21" s="53"/>
      <c r="AJ21" s="24">
        <v>1</v>
      </c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102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>
        <v>1</v>
      </c>
      <c r="Q22" s="38">
        <v>1</v>
      </c>
      <c r="R22" s="48">
        <v>1</v>
      </c>
      <c r="S22" s="50"/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103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/>
      <c r="U23" s="48"/>
      <c r="V23" s="50"/>
      <c r="W23" s="16"/>
      <c r="X23" s="38"/>
      <c r="Y23" s="32">
        <v>1</v>
      </c>
      <c r="Z23" s="50">
        <v>1</v>
      </c>
      <c r="AA23" s="17"/>
      <c r="AB23" s="24"/>
      <c r="AC23" s="50"/>
      <c r="AD23" s="17">
        <v>1</v>
      </c>
      <c r="AE23" s="24"/>
      <c r="AF23" s="50"/>
      <c r="AG23" s="50"/>
      <c r="AH23" s="50">
        <v>1</v>
      </c>
      <c r="AI23" s="53"/>
      <c r="AJ23" s="24">
        <v>1</v>
      </c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104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>
        <v>1</v>
      </c>
      <c r="R24" s="48">
        <v>1</v>
      </c>
      <c r="S24" s="50">
        <v>1</v>
      </c>
      <c r="T24" s="38">
        <v>1</v>
      </c>
      <c r="U24" s="48">
        <v>1</v>
      </c>
      <c r="V24" s="50"/>
      <c r="W24" s="16"/>
      <c r="X24" s="38">
        <v>1</v>
      </c>
      <c r="Y24" s="32">
        <v>1</v>
      </c>
      <c r="Z24" s="50">
        <v>1</v>
      </c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>
        <v>1</v>
      </c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105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>
        <v>1</v>
      </c>
      <c r="N25" s="16">
        <v>1</v>
      </c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>
        <v>1</v>
      </c>
      <c r="W25" s="16">
        <v>1</v>
      </c>
      <c r="X25" s="38"/>
      <c r="Y25" s="32"/>
      <c r="Z25" s="50">
        <v>1</v>
      </c>
      <c r="AA25" s="17">
        <v>1</v>
      </c>
      <c r="AB25" s="24"/>
      <c r="AC25" s="50"/>
      <c r="AD25" s="17">
        <v>1</v>
      </c>
      <c r="AE25" s="24"/>
      <c r="AF25" s="50"/>
      <c r="AG25" s="50"/>
      <c r="AH25" s="50"/>
      <c r="AI25" s="53">
        <v>1</v>
      </c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106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>
        <v>1</v>
      </c>
      <c r="AA26" s="17"/>
      <c r="AB26" s="24"/>
      <c r="AC26" s="50">
        <v>1</v>
      </c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107</v>
      </c>
      <c r="C27" s="24">
        <v>1</v>
      </c>
      <c r="D27" s="16"/>
      <c r="E27" s="24"/>
      <c r="F27" s="39">
        <v>1</v>
      </c>
      <c r="G27" s="32">
        <v>1</v>
      </c>
      <c r="H27" s="38"/>
      <c r="I27" s="32">
        <v>1</v>
      </c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>
        <v>1</v>
      </c>
      <c r="R27" s="48">
        <v>1</v>
      </c>
      <c r="S27" s="50">
        <v>1</v>
      </c>
      <c r="T27" s="38"/>
      <c r="U27" s="48"/>
      <c r="V27" s="50"/>
      <c r="W27" s="16"/>
      <c r="X27" s="38"/>
      <c r="Y27" s="32"/>
      <c r="Z27" s="50">
        <v>1</v>
      </c>
      <c r="AA27" s="17"/>
      <c r="AB27" s="24"/>
      <c r="AC27" s="50">
        <v>1</v>
      </c>
      <c r="AD27" s="17"/>
      <c r="AE27" s="24"/>
      <c r="AF27" s="50">
        <v>1</v>
      </c>
      <c r="AG27" s="50"/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108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>
        <v>1</v>
      </c>
      <c r="J28" s="39">
        <v>1</v>
      </c>
      <c r="K28" s="32"/>
      <c r="L28" s="39">
        <v>1</v>
      </c>
      <c r="M28" s="32">
        <v>1</v>
      </c>
      <c r="N28" s="16">
        <v>1</v>
      </c>
      <c r="O28" s="42"/>
      <c r="P28" s="48"/>
      <c r="Q28" s="38"/>
      <c r="R28" s="48"/>
      <c r="S28" s="50">
        <v>1</v>
      </c>
      <c r="T28" s="38">
        <v>1</v>
      </c>
      <c r="U28" s="48">
        <v>1</v>
      </c>
      <c r="V28" s="50"/>
      <c r="W28" s="16"/>
      <c r="X28" s="38"/>
      <c r="Y28" s="32"/>
      <c r="Z28" s="50">
        <v>1</v>
      </c>
      <c r="AA28" s="17">
        <v>1</v>
      </c>
      <c r="AB28" s="24">
        <v>1</v>
      </c>
      <c r="AC28" s="50"/>
      <c r="AD28" s="17"/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>
        <v>1</v>
      </c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109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/>
      <c r="J29" s="39">
        <v>1</v>
      </c>
      <c r="K29" s="32"/>
      <c r="L29" s="39">
        <v>1</v>
      </c>
      <c r="M29" s="32">
        <v>1</v>
      </c>
      <c r="N29" s="16">
        <v>1</v>
      </c>
      <c r="O29" s="42"/>
      <c r="P29" s="48"/>
      <c r="Q29" s="38"/>
      <c r="R29" s="48">
        <v>1</v>
      </c>
      <c r="S29" s="50">
        <v>1</v>
      </c>
      <c r="T29" s="38"/>
      <c r="U29" s="48"/>
      <c r="V29" s="50"/>
      <c r="W29" s="16"/>
      <c r="X29" s="38"/>
      <c r="Y29" s="32"/>
      <c r="Z29" s="50">
        <v>1</v>
      </c>
      <c r="AA29" s="17"/>
      <c r="AB29" s="24">
        <v>1</v>
      </c>
      <c r="AC29" s="50">
        <v>1</v>
      </c>
      <c r="AD29" s="17"/>
      <c r="AE29" s="24"/>
      <c r="AF29" s="50"/>
      <c r="AG29" s="50"/>
      <c r="AH29" s="50"/>
      <c r="AI29" s="53">
        <v>1</v>
      </c>
      <c r="AJ29" s="24"/>
      <c r="AK29" s="50">
        <v>1</v>
      </c>
      <c r="AL29" s="16">
        <v>1</v>
      </c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110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/>
      <c r="L30" s="39">
        <v>1</v>
      </c>
      <c r="M30" s="32">
        <v>1</v>
      </c>
      <c r="N30" s="16">
        <v>1</v>
      </c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/>
      <c r="Y30" s="32"/>
      <c r="Z30" s="50"/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101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40" yWindow="21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opLeftCell="A40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87</v>
      </c>
      <c r="B1" s="61" t="s">
        <v>83</v>
      </c>
      <c r="C1" s="61"/>
      <c r="D1" s="62" t="s">
        <v>84</v>
      </c>
      <c r="E1" s="63" t="s">
        <v>85</v>
      </c>
      <c r="F1" s="62" t="s">
        <v>86</v>
      </c>
      <c r="G1" s="60" t="s">
        <v>89</v>
      </c>
      <c r="H1" s="60" t="s">
        <v>97</v>
      </c>
      <c r="I1" s="64" t="s">
        <v>88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Te Anau Downs</v>
      </c>
      <c r="C3" s="161"/>
      <c r="D3" s="162" ph="1">
        <f>Scoresheet!C3</f>
        <v>-45.19</v>
      </c>
      <c r="E3" s="163" ph="1">
        <f>Scoresheet!E3</f>
        <v>167.82499999999999</v>
      </c>
      <c r="F3" s="162" t="str" ph="1">
        <f>Scoresheet!G3</f>
        <v>218 m</v>
      </c>
      <c r="G3" s="164" ph="1">
        <f>Scoresheet!I3</f>
        <v>39843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91</v>
      </c>
      <c r="D5" s="86" t="s">
        <v>98</v>
      </c>
    </row>
    <row r="6" spans="1:82" ht="15" customHeight="1">
      <c r="C6" s="87" t="s">
        <v>90</v>
      </c>
      <c r="D6" s="88" t="s">
        <v>39</v>
      </c>
      <c r="E6" s="89" t="s">
        <v>40</v>
      </c>
      <c r="F6" s="89" t="s">
        <v>41</v>
      </c>
      <c r="G6" s="89" t="s">
        <v>42</v>
      </c>
      <c r="H6" s="89" t="s">
        <v>43</v>
      </c>
      <c r="I6" s="89" t="s">
        <v>44</v>
      </c>
      <c r="J6" s="89" t="s">
        <v>45</v>
      </c>
      <c r="K6" s="90" t="s">
        <v>46</v>
      </c>
      <c r="L6" s="90" t="s">
        <v>47</v>
      </c>
      <c r="M6" s="90" t="s">
        <v>48</v>
      </c>
      <c r="N6" s="90" t="s">
        <v>49</v>
      </c>
      <c r="O6" s="90" t="s">
        <v>50</v>
      </c>
      <c r="P6" s="90" t="s">
        <v>51</v>
      </c>
      <c r="Q6" s="90" t="s">
        <v>52</v>
      </c>
      <c r="R6" s="90" t="s">
        <v>54</v>
      </c>
      <c r="S6" s="90" t="s">
        <v>55</v>
      </c>
      <c r="T6" s="91" t="s">
        <v>56</v>
      </c>
      <c r="U6" s="91" t="s">
        <v>57</v>
      </c>
      <c r="V6" s="91" t="s">
        <v>58</v>
      </c>
      <c r="W6" s="91" t="s">
        <v>59</v>
      </c>
      <c r="X6" s="92" t="s">
        <v>60</v>
      </c>
      <c r="Y6" s="92" t="s">
        <v>61</v>
      </c>
      <c r="Z6" s="92" t="s">
        <v>62</v>
      </c>
      <c r="AA6" s="93" t="s">
        <v>63</v>
      </c>
      <c r="AB6" s="93" t="s">
        <v>64</v>
      </c>
      <c r="AC6" s="93" t="s">
        <v>65</v>
      </c>
      <c r="AD6" s="93" t="s">
        <v>66</v>
      </c>
      <c r="AE6" s="93" t="s">
        <v>67</v>
      </c>
      <c r="AF6" s="94" t="s">
        <v>68</v>
      </c>
      <c r="AG6" s="94" t="s">
        <v>69</v>
      </c>
      <c r="AH6" s="94" t="s">
        <v>70</v>
      </c>
      <c r="AI6" s="95"/>
      <c r="AJ6" s="95"/>
      <c r="AK6" s="95"/>
      <c r="AL6" s="95"/>
      <c r="AM6" s="95"/>
      <c r="AN6" s="95"/>
      <c r="AQ6" s="66" t="s">
        <v>71</v>
      </c>
      <c r="AR6" s="96" t="s">
        <v>39</v>
      </c>
      <c r="AS6" s="97" t="s">
        <v>40</v>
      </c>
      <c r="AT6" s="97" t="s">
        <v>41</v>
      </c>
      <c r="AU6" s="97" t="s">
        <v>42</v>
      </c>
      <c r="AV6" s="97" t="s">
        <v>43</v>
      </c>
      <c r="AW6" s="97" t="s">
        <v>44</v>
      </c>
      <c r="AX6" s="97" t="s">
        <v>45</v>
      </c>
      <c r="AY6" s="98" t="s">
        <v>46</v>
      </c>
      <c r="AZ6" s="98" t="s">
        <v>47</v>
      </c>
      <c r="BA6" s="98" t="s">
        <v>48</v>
      </c>
      <c r="BB6" s="98" t="s">
        <v>49</v>
      </c>
      <c r="BC6" s="98" t="s">
        <v>50</v>
      </c>
      <c r="BD6" s="98" t="s">
        <v>51</v>
      </c>
      <c r="BE6" s="98" t="s">
        <v>52</v>
      </c>
      <c r="BF6" s="98" t="s">
        <v>54</v>
      </c>
      <c r="BG6" s="98" t="s">
        <v>55</v>
      </c>
      <c r="BH6" s="99" t="s">
        <v>56</v>
      </c>
      <c r="BI6" s="99" t="s">
        <v>57</v>
      </c>
      <c r="BJ6" s="99" t="s">
        <v>58</v>
      </c>
      <c r="BK6" s="99" t="s">
        <v>59</v>
      </c>
      <c r="BL6" s="100" t="s">
        <v>60</v>
      </c>
      <c r="BM6" s="100" t="s">
        <v>61</v>
      </c>
      <c r="BN6" s="100" t="s">
        <v>62</v>
      </c>
      <c r="BO6" s="101" t="s">
        <v>63</v>
      </c>
      <c r="BP6" s="101" t="s">
        <v>64</v>
      </c>
      <c r="BQ6" s="101" t="s">
        <v>65</v>
      </c>
      <c r="BR6" s="101" t="s">
        <v>66</v>
      </c>
      <c r="BS6" s="101" t="s">
        <v>67</v>
      </c>
      <c r="BT6" s="95" t="s">
        <v>68</v>
      </c>
      <c r="BU6" s="95" t="s">
        <v>69</v>
      </c>
      <c r="BV6" s="95" t="s">
        <v>70</v>
      </c>
      <c r="BX6" s="102" t="s">
        <v>92</v>
      </c>
      <c r="BY6" s="103" t="s">
        <v>72</v>
      </c>
      <c r="BZ6" s="104" t="s">
        <v>73</v>
      </c>
      <c r="CA6" s="105" t="s">
        <v>74</v>
      </c>
      <c r="CB6" s="106" t="s">
        <v>75</v>
      </c>
      <c r="CC6" s="107" t="s">
        <v>76</v>
      </c>
      <c r="CD6" s="108" t="s">
        <v>77</v>
      </c>
    </row>
    <row r="7" spans="1:82">
      <c r="A7" s="96">
        <f>IF(B7&gt;0,(ROW(A7)-6),0)</f>
        <v>1</v>
      </c>
      <c r="B7" s="109" t="str">
        <f>Scoresheet!B7</f>
        <v>Carpodetus serratus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0.5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0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Clematis paniculata</v>
      </c>
      <c r="C8" s="66">
        <f>IF(Scoresheet!C8=0,0,Scoresheet!C8/(Scoresheet!C8+Scoresheet!D8))</f>
        <v>0.5</v>
      </c>
      <c r="D8" s="109">
        <f>IF(Scoresheet!D8=0,0,Scoresheet!D8/(Scoresheet!C8+Scoresheet!D8))</f>
        <v>0.5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0.33</v>
      </c>
      <c r="V8" s="66">
        <f>IF((Scoresheet!$Y8+Scoresheet!$Z8+Scoresheet!$AA8)=0,0,FLOOR(Scoresheet!Z8/(Scoresheet!$Y8+Scoresheet!$Z8+Scoresheet!$AA8),0.01))</f>
        <v>0.33</v>
      </c>
      <c r="W8" s="109">
        <f>IF((Scoresheet!$Y8+Scoresheet!$Z8+Scoresheet!$AA8)=0,0,FLOOR(Scoresheet!AA8/(Scoresheet!$Y8+Scoresheet!$Z8+Scoresheet!$AA8),0.01))</f>
        <v>0.33</v>
      </c>
      <c r="X8" s="66">
        <f>IF((Scoresheet!$AB8+Scoresheet!$AC8+Scoresheet!$AD8)=0,0,FLOOR(Scoresheet!AB8/(Scoresheet!$AB8+Scoresheet!$AC8+Scoresheet!$AD8),0.01))</f>
        <v>0.33</v>
      </c>
      <c r="Y8" s="66">
        <f>IF((Scoresheet!$AB8+Scoresheet!$AC8+Scoresheet!$AD8)=0,0,FLOOR(Scoresheet!AC8/(Scoresheet!$AB8+Scoresheet!$AC8+Scoresheet!$AD8),0.01))</f>
        <v>0.33</v>
      </c>
      <c r="Z8" s="115">
        <f>IF((Scoresheet!$AB8+Scoresheet!$AC8+Scoresheet!$AD8)=0,0,FLOOR(Scoresheet!AD8/(Scoresheet!$AB8+Scoresheet!$AC8+Scoresheet!$AD8),0.01))</f>
        <v>0.33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0.5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1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1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1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Coprosma colensoi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0.25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0.25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0.25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0.25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0.5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1</v>
      </c>
      <c r="AZ9" s="66">
        <f t="shared" si="20"/>
        <v>1</v>
      </c>
      <c r="BA9" s="66">
        <f t="shared" si="21"/>
        <v>1</v>
      </c>
      <c r="BB9" s="66">
        <f t="shared" si="22"/>
        <v>1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foetidissima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0.33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0.33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0.33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1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1</v>
      </c>
      <c r="BS10" s="66">
        <f t="shared" si="39"/>
        <v>1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linariifolia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0.5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0.5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1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0</v>
      </c>
      <c r="BS11" s="66">
        <f t="shared" si="39"/>
        <v>1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Coprosm lucida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0.25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Coprosma parviflora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0.33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0.33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0.5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1</v>
      </c>
      <c r="BA13" s="66">
        <f t="shared" si="21"/>
        <v>1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Coprosma rotundifolia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0.25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0.25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0.25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0.25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0.5</v>
      </c>
      <c r="X14" s="66">
        <f>IF((Scoresheet!$AB14+Scoresheet!$AC14+Scoresheet!$AD14)=0,0,FLOOR(Scoresheet!AB14/(Scoresheet!$AB14+Scoresheet!$AC14+Scoresheet!$AD14),0.01))</f>
        <v>0.33</v>
      </c>
      <c r="Y14" s="66">
        <f>IF((Scoresheet!$AB14+Scoresheet!$AC14+Scoresheet!$AD14)=0,0,FLOOR(Scoresheet!AC14/(Scoresheet!$AB14+Scoresheet!$AC14+Scoresheet!$AD14),0.01))</f>
        <v>0.33</v>
      </c>
      <c r="Z14" s="115">
        <f>IF((Scoresheet!$AB14+Scoresheet!$AC14+Scoresheet!$AD14)=0,0,FLOOR(Scoresheet!AD14/(Scoresheet!$AB14+Scoresheet!$AC14+Scoresheet!$AD14),0.01))</f>
        <v>0.33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1</v>
      </c>
      <c r="AZ14" s="66">
        <f t="shared" si="20"/>
        <v>1</v>
      </c>
      <c r="BA14" s="66">
        <f t="shared" si="21"/>
        <v>1</v>
      </c>
      <c r="BB14" s="66">
        <f t="shared" si="22"/>
        <v>1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0</v>
      </c>
      <c r="BK14" s="66">
        <f t="shared" si="31"/>
        <v>1</v>
      </c>
      <c r="BL14" s="66">
        <f t="shared" si="32"/>
        <v>1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Elaeocarpus hookerianus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0.5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0.17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0.17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0.17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0.17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0.17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0.17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0.5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0.25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0.25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0.25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0.25</v>
      </c>
      <c r="AF15" s="66">
        <f>IF((Scoresheet!$AJ15+Scoresheet!$AK15+Scoresheet!$AL15)=0,0,FLOOR(Scoresheet!AJ15/(Scoresheet!$AJ15+Scoresheet!$AK15+Scoresheet!$AL15),0.01))</f>
        <v>0.5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1</v>
      </c>
      <c r="AW15" s="66">
        <f t="shared" si="17"/>
        <v>1</v>
      </c>
      <c r="AX15" s="66">
        <f t="shared" si="18"/>
        <v>0</v>
      </c>
      <c r="AY15" s="66">
        <f t="shared" si="19"/>
        <v>1</v>
      </c>
      <c r="AZ15" s="66">
        <f t="shared" si="20"/>
        <v>1</v>
      </c>
      <c r="BA15" s="66">
        <f t="shared" si="21"/>
        <v>1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1</v>
      </c>
      <c r="BK15" s="66">
        <f t="shared" si="31"/>
        <v>0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1</v>
      </c>
      <c r="BS15" s="66">
        <f t="shared" si="39"/>
        <v>1</v>
      </c>
      <c r="BT15" s="66">
        <f t="shared" si="40"/>
        <v>1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Gaultheria antipoda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1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0.25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0.25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0.25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0.25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0.5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0</v>
      </c>
      <c r="AV16" s="66">
        <f t="shared" si="16"/>
        <v>1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1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1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Griselinia littoralis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0.33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0.5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Leptospermum scoparium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0.33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0.33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1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1</v>
      </c>
      <c r="AZ18" s="66">
        <f t="shared" si="20"/>
        <v>1</v>
      </c>
      <c r="BA18" s="66">
        <f t="shared" si="21"/>
        <v>1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Muehlenbeckia axillaris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0.33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0.33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0.33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1</v>
      </c>
      <c r="U19" s="66">
        <f>IF((Scoresheet!$Y19+Scoresheet!$Z19+Scoresheet!$AA19)=0,0,FLOOR(Scoresheet!Y19/(Scoresheet!$Y19+Scoresheet!$Z19+Scoresheet!$AA19),0.01))</f>
        <v>1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1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1</v>
      </c>
      <c r="AZ19" s="66">
        <f t="shared" si="20"/>
        <v>1</v>
      </c>
      <c r="BA19" s="66">
        <f t="shared" si="21"/>
        <v>1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1</v>
      </c>
      <c r="BI19" s="66">
        <f t="shared" si="29"/>
        <v>1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Myrsine australis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0.5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1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Myrsine divaricata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0.33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0.33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0.33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1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0.5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0.5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1</v>
      </c>
      <c r="AZ21" s="66">
        <f t="shared" si="20"/>
        <v>1</v>
      </c>
      <c r="BA21" s="66">
        <f t="shared" si="21"/>
        <v>1</v>
      </c>
      <c r="BB21" s="66">
        <f t="shared" si="22"/>
        <v>0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1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1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Nothofagus solandri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0.33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1</v>
      </c>
      <c r="BA22" s="66">
        <f t="shared" si="21"/>
        <v>1</v>
      </c>
      <c r="BB22" s="66">
        <f t="shared" si="22"/>
        <v>1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Parsonsia capsularis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1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0.5</v>
      </c>
      <c r="AG23" s="66">
        <f>IF((Scoresheet!$AJ23+Scoresheet!$AK23+Scoresheet!$AL23)=0,0,FLOOR(Scoresheet!AK23/(Scoresheet!$AJ23+Scoresheet!$AK23+Scoresheet!$AL23),0.01))</f>
        <v>0.5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1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1</v>
      </c>
      <c r="BS23" s="66">
        <f t="shared" si="39"/>
        <v>0</v>
      </c>
      <c r="BT23" s="66">
        <f t="shared" si="40"/>
        <v>1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Pittosporum tenuifolium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0.2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1</v>
      </c>
      <c r="U24" s="66">
        <f>IF((Scoresheet!$Y24+Scoresheet!$Z24+Scoresheet!$AA24)=0,0,FLOOR(Scoresheet!Y24/(Scoresheet!$Y24+Scoresheet!$Z24+Scoresheet!$AA24),0.01))</f>
        <v>0.33</v>
      </c>
      <c r="V24" s="66">
        <f>IF((Scoresheet!$Y24+Scoresheet!$Z24+Scoresheet!$AA24)=0,0,FLOOR(Scoresheet!Z24/(Scoresheet!$Y24+Scoresheet!$Z24+Scoresheet!$AA24),0.01))</f>
        <v>0.33</v>
      </c>
      <c r="W24" s="109">
        <f>IF((Scoresheet!$Y24+Scoresheet!$Z24+Scoresheet!$AA24)=0,0,FLOOR(Scoresheet!AA24/(Scoresheet!$Y24+Scoresheet!$Z24+Scoresheet!$AA24),0.01))</f>
        <v>0.33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0.33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0.33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0.33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1</v>
      </c>
      <c r="BI24" s="66">
        <f t="shared" si="29"/>
        <v>1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Pseudopanax crassifolius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0.2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0.2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0.2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1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Pseudowintera colorata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1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Rubus australis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1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0.33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1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1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1</v>
      </c>
      <c r="BB27" s="66">
        <f t="shared" si="22"/>
        <v>1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0</v>
      </c>
      <c r="BL27" s="66">
        <f t="shared" si="32"/>
        <v>0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Rubus cissoides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0.5</v>
      </c>
      <c r="G28" s="66">
        <f>IF(Scoresheet!I28=0,0,Scoresheet!I28/(Scoresheet!I28+Scoresheet!J28)*(IF(Result!E28=0,1,Result!E28)))</f>
        <v>0.5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1</v>
      </c>
      <c r="J28" s="109">
        <f>IF(Scoresheet!M28=0,0,Scoresheet!M28/(Scoresheet!M28+Scoresheet!N28))</f>
        <v>0.5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0.33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0.33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0.5</v>
      </c>
      <c r="W28" s="109">
        <f>IF((Scoresheet!$Y28+Scoresheet!$Z28+Scoresheet!$AA28)=0,0,FLOOR(Scoresheet!AA28/(Scoresheet!$Y28+Scoresheet!$Z28+Scoresheet!$AA28),0.01))</f>
        <v>0.5</v>
      </c>
      <c r="X28" s="66">
        <f>IF((Scoresheet!$AB28+Scoresheet!$AC28+Scoresheet!$AD28)=0,0,FLOOR(Scoresheet!AB28/(Scoresheet!$AB28+Scoresheet!$AC28+Scoresheet!$AD28),0.01))</f>
        <v>1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0.5</v>
      </c>
      <c r="AH28" s="109">
        <f>IF((Scoresheet!$AJ28+Scoresheet!$AK28+Scoresheet!$AL28)=0,0,FLOOR(Scoresheet!AL28/(Scoresheet!$AJ28+Scoresheet!$AK28+Scoresheet!$AL28),0.01))</f>
        <v>0.5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1</v>
      </c>
      <c r="AV28" s="66">
        <f t="shared" si="16"/>
        <v>0</v>
      </c>
      <c r="AW28" s="66">
        <f t="shared" si="17"/>
        <v>1</v>
      </c>
      <c r="AX28" s="66">
        <f t="shared" si="18"/>
        <v>1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1</v>
      </c>
      <c r="BL28" s="66">
        <f t="shared" si="32"/>
        <v>1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1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Rubus schmidelioides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1</v>
      </c>
      <c r="J29" s="109">
        <f>IF(Scoresheet!M29=0,0,Scoresheet!M29/(Scoresheet!M29+Scoresheet!N29))</f>
        <v>0.5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0.5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1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0.5</v>
      </c>
      <c r="AH29" s="109">
        <f>IF((Scoresheet!$AJ29+Scoresheet!$AK29+Scoresheet!$AL29)=0,0,FLOOR(Scoresheet!AL29/(Scoresheet!$AJ29+Scoresheet!$AK29+Scoresheet!$AL29),0.01))</f>
        <v>0.5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0</v>
      </c>
      <c r="AV29" s="66">
        <f t="shared" si="16"/>
        <v>0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1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1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Schefflera digitata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1</v>
      </c>
      <c r="J30" s="109">
        <f>IF(Scoresheet!M30=0,0,Scoresheet!M30/(Scoresheet!M30+Scoresheet!N30))</f>
        <v>0.5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1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0</v>
      </c>
      <c r="AW30" s="66">
        <f t="shared" si="17"/>
        <v>1</v>
      </c>
      <c r="AX30" s="66">
        <f t="shared" si="18"/>
        <v>1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24</v>
      </c>
      <c r="B108" s="118" t="s">
        <v>78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79</v>
      </c>
      <c r="AQ108" s="96" ph="1">
        <f t="shared" ref="AQ108:BV108" si="91">SUM(AQ7:AQ107)</f>
        <v>24</v>
      </c>
      <c r="AR108" s="96" ph="1">
        <f t="shared" si="91"/>
        <v>24</v>
      </c>
      <c r="AS108" s="96" ph="1">
        <f t="shared" si="91"/>
        <v>15</v>
      </c>
      <c r="AT108" s="96" ph="1">
        <f t="shared" si="91"/>
        <v>9</v>
      </c>
      <c r="AU108" s="96" ph="1">
        <f t="shared" si="91"/>
        <v>5</v>
      </c>
      <c r="AV108" s="96" ph="1">
        <f t="shared" si="91"/>
        <v>3</v>
      </c>
      <c r="AW108" s="96" ph="1">
        <f t="shared" si="91"/>
        <v>8</v>
      </c>
      <c r="AX108" s="96" ph="1">
        <f t="shared" si="91"/>
        <v>6</v>
      </c>
      <c r="AY108" s="96" ph="1">
        <f t="shared" si="91"/>
        <v>7</v>
      </c>
      <c r="AZ108" s="96" ph="1">
        <f t="shared" si="91"/>
        <v>9</v>
      </c>
      <c r="BA108" s="96" ph="1">
        <f t="shared" si="91"/>
        <v>12</v>
      </c>
      <c r="BB108" s="96" ph="1">
        <f t="shared" si="91"/>
        <v>14</v>
      </c>
      <c r="BC108" s="96" ph="1">
        <f t="shared" si="91"/>
        <v>15</v>
      </c>
      <c r="BD108" s="96" ph="1">
        <f t="shared" si="91"/>
        <v>10</v>
      </c>
      <c r="BE108" s="96" ph="1">
        <f t="shared" si="91"/>
        <v>7</v>
      </c>
      <c r="BF108" s="96" ph="1">
        <f t="shared" si="91"/>
        <v>3</v>
      </c>
      <c r="BG108" s="96" ph="1">
        <f t="shared" si="91"/>
        <v>1</v>
      </c>
      <c r="BH108" s="96" ph="1">
        <f t="shared" si="91"/>
        <v>4</v>
      </c>
      <c r="BI108" s="96" ph="1">
        <f t="shared" si="91"/>
        <v>15</v>
      </c>
      <c r="BJ108" s="96" ph="1">
        <f t="shared" si="91"/>
        <v>20</v>
      </c>
      <c r="BK108" s="96" ph="1">
        <f t="shared" si="91"/>
        <v>8</v>
      </c>
      <c r="BL108" s="96" ph="1">
        <f t="shared" si="91"/>
        <v>4</v>
      </c>
      <c r="BM108" s="96" ph="1">
        <f t="shared" si="91"/>
        <v>11</v>
      </c>
      <c r="BN108" s="96" ph="1">
        <f t="shared" si="91"/>
        <v>21</v>
      </c>
      <c r="BO108" s="96" ph="1">
        <f t="shared" si="91"/>
        <v>1</v>
      </c>
      <c r="BP108" s="96" ph="1">
        <f t="shared" si="91"/>
        <v>18</v>
      </c>
      <c r="BQ108" s="96" ph="1">
        <f t="shared" si="91"/>
        <v>9</v>
      </c>
      <c r="BR108" s="96" ph="1">
        <f t="shared" si="91"/>
        <v>4</v>
      </c>
      <c r="BS108" s="96" ph="1">
        <f t="shared" si="91"/>
        <v>5</v>
      </c>
      <c r="BT108" s="96" ph="1">
        <f t="shared" si="91"/>
        <v>3</v>
      </c>
      <c r="BU108" s="96" ph="1">
        <f t="shared" si="91"/>
        <v>24</v>
      </c>
      <c r="BV108" s="96" ph="1">
        <f t="shared" si="91"/>
        <v>3</v>
      </c>
      <c r="BW108" s="117" t="s">
        <v>79</v>
      </c>
      <c r="BX108" s="117" ph="1">
        <f>SUM(BX7:BX107)</f>
        <v>24</v>
      </c>
      <c r="BY108" s="117" ph="1">
        <f t="shared" ref="BY108:CD108" si="92">SUM(BY7:BY107)</f>
        <v>24</v>
      </c>
      <c r="BZ108" s="117" ph="1">
        <f t="shared" si="92"/>
        <v>24</v>
      </c>
      <c r="CA108" s="117" ph="1">
        <f t="shared" si="92"/>
        <v>24</v>
      </c>
      <c r="CB108" s="117" ph="1">
        <f t="shared" si="92"/>
        <v>24</v>
      </c>
      <c r="CC108" s="117" ph="1">
        <f t="shared" si="92"/>
        <v>24</v>
      </c>
      <c r="CD108" s="117" ph="1">
        <f t="shared" si="92"/>
        <v>24</v>
      </c>
    </row>
    <row r="109" spans="1:82">
      <c r="A109" s="96"/>
      <c r="B109" s="118" t="s">
        <v>80</v>
      </c>
      <c r="C109" s="117"/>
      <c r="D109" s="123">
        <f>SUM(D7:D107)</f>
        <v>0.5</v>
      </c>
      <c r="E109" s="97">
        <f t="shared" ref="E109:AH109" si="93">SUM(E7:E107)</f>
        <v>15</v>
      </c>
      <c r="F109" s="97">
        <f>SUM(F7:F107)</f>
        <v>5</v>
      </c>
      <c r="G109" s="97">
        <f t="shared" si="93"/>
        <v>2.5</v>
      </c>
      <c r="H109" s="97">
        <f t="shared" si="93"/>
        <v>2</v>
      </c>
      <c r="I109" s="97">
        <f t="shared" si="93"/>
        <v>7</v>
      </c>
      <c r="J109" s="123">
        <f t="shared" si="93"/>
        <v>3</v>
      </c>
      <c r="K109" s="97">
        <f t="shared" si="93"/>
        <v>1.9900000000000002</v>
      </c>
      <c r="L109" s="97">
        <f t="shared" si="93"/>
        <v>2.5700000000000003</v>
      </c>
      <c r="M109" s="97">
        <f t="shared" si="93"/>
        <v>3.6000000000000005</v>
      </c>
      <c r="N109" s="97">
        <f t="shared" si="93"/>
        <v>4.9400000000000004</v>
      </c>
      <c r="O109" s="97">
        <f t="shared" si="93"/>
        <v>5.0500000000000007</v>
      </c>
      <c r="P109" s="97">
        <f t="shared" si="93"/>
        <v>2.8000000000000003</v>
      </c>
      <c r="Q109" s="97">
        <f t="shared" si="93"/>
        <v>1.9700000000000002</v>
      </c>
      <c r="R109" s="97">
        <f t="shared" si="93"/>
        <v>0.78</v>
      </c>
      <c r="S109" s="123">
        <f t="shared" si="93"/>
        <v>0.2</v>
      </c>
      <c r="T109" s="97">
        <f t="shared" si="93"/>
        <v>4</v>
      </c>
      <c r="U109" s="97">
        <f t="shared" si="93"/>
        <v>7.66</v>
      </c>
      <c r="V109" s="97">
        <f t="shared" si="93"/>
        <v>12.16</v>
      </c>
      <c r="W109" s="123">
        <f t="shared" si="93"/>
        <v>4.16</v>
      </c>
      <c r="X109" s="97">
        <f t="shared" si="93"/>
        <v>2.16</v>
      </c>
      <c r="Y109" s="97">
        <f t="shared" si="93"/>
        <v>5.66</v>
      </c>
      <c r="Z109" s="123">
        <f t="shared" si="93"/>
        <v>16.16</v>
      </c>
      <c r="AA109" s="97">
        <f t="shared" si="93"/>
        <v>0.5</v>
      </c>
      <c r="AB109" s="97">
        <f t="shared" si="93"/>
        <v>13.58</v>
      </c>
      <c r="AC109" s="97">
        <f t="shared" si="93"/>
        <v>4.41</v>
      </c>
      <c r="AD109" s="97">
        <f t="shared" si="93"/>
        <v>1.9100000000000001</v>
      </c>
      <c r="AE109" s="123">
        <f t="shared" si="93"/>
        <v>3.58</v>
      </c>
      <c r="AF109" s="97">
        <f t="shared" si="93"/>
        <v>1.5</v>
      </c>
      <c r="AG109" s="97">
        <f t="shared" si="93"/>
        <v>21</v>
      </c>
      <c r="AH109" s="123">
        <f t="shared" si="93"/>
        <v>1.5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81</v>
      </c>
      <c r="C110" s="117"/>
      <c r="D110" s="123">
        <f>AR108</f>
        <v>24</v>
      </c>
      <c r="E110" s="97">
        <f>BY108</f>
        <v>24</v>
      </c>
      <c r="F110" s="97">
        <f>BY108</f>
        <v>24</v>
      </c>
      <c r="G110" s="97">
        <f>BY108</f>
        <v>24</v>
      </c>
      <c r="H110" s="97">
        <f>BY108</f>
        <v>24</v>
      </c>
      <c r="I110" s="97">
        <f>BY108</f>
        <v>24</v>
      </c>
      <c r="J110" s="123">
        <f>BY108</f>
        <v>24</v>
      </c>
      <c r="K110" s="98">
        <f>BZ108</f>
        <v>24</v>
      </c>
      <c r="L110" s="98">
        <f>BZ108</f>
        <v>24</v>
      </c>
      <c r="M110" s="98">
        <f>BZ108</f>
        <v>24</v>
      </c>
      <c r="N110" s="98">
        <f>BZ108</f>
        <v>24</v>
      </c>
      <c r="O110" s="98">
        <f>BZ108</f>
        <v>24</v>
      </c>
      <c r="P110" s="98">
        <f>BZ108</f>
        <v>24</v>
      </c>
      <c r="Q110" s="98">
        <f>BZ108</f>
        <v>24</v>
      </c>
      <c r="R110" s="98">
        <f>BZ108</f>
        <v>24</v>
      </c>
      <c r="S110" s="119">
        <f>BZ108</f>
        <v>24</v>
      </c>
      <c r="T110" s="99">
        <f>CA108</f>
        <v>24</v>
      </c>
      <c r="U110" s="99">
        <f>CA108</f>
        <v>24</v>
      </c>
      <c r="V110" s="99">
        <f>CA108</f>
        <v>24</v>
      </c>
      <c r="W110" s="120">
        <f>CA108</f>
        <v>24</v>
      </c>
      <c r="X110" s="117">
        <f>CB108</f>
        <v>24</v>
      </c>
      <c r="Y110" s="117">
        <f>CB108</f>
        <v>24</v>
      </c>
      <c r="Z110" s="118">
        <f>CB108</f>
        <v>24</v>
      </c>
      <c r="AA110" s="101">
        <f>CC108</f>
        <v>24</v>
      </c>
      <c r="AB110" s="101">
        <f>CC108</f>
        <v>24</v>
      </c>
      <c r="AC110" s="101">
        <f>CC108</f>
        <v>24</v>
      </c>
      <c r="AD110" s="101">
        <f>CC108</f>
        <v>24</v>
      </c>
      <c r="AE110" s="121">
        <f>CC108</f>
        <v>24</v>
      </c>
      <c r="AF110" s="95">
        <f>CD108</f>
        <v>24</v>
      </c>
      <c r="AG110" s="95">
        <f>CD108</f>
        <v>24</v>
      </c>
      <c r="AH110" s="122">
        <f>CD108</f>
        <v>24</v>
      </c>
      <c r="AI110" s="95"/>
      <c r="AJ110" s="95"/>
      <c r="AK110" s="95"/>
      <c r="AL110" s="95"/>
      <c r="AM110" s="95"/>
      <c r="AN110" s="95"/>
      <c r="AP110" s="66" t="s">
        <v>93</v>
      </c>
      <c r="AQ110" s="66">
        <f>SUM(BX108:CD108)</f>
        <v>168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95</v>
      </c>
      <c r="AQ111" s="66">
        <f>AQ108*7-SUM(BX108:CD108)</f>
        <v>0</v>
      </c>
    </row>
    <row r="112" spans="1:82">
      <c r="A112" s="96"/>
      <c r="B112" s="96" t="s">
        <v>82</v>
      </c>
      <c r="C112" s="96"/>
      <c r="D112" s="59">
        <f>(D109/AR108)*100</f>
        <v>2.083333333333333</v>
      </c>
      <c r="E112" s="59">
        <f>(E109/BY108)*100</f>
        <v>62.5</v>
      </c>
      <c r="F112" s="59">
        <f>(F109/BY108)*100</f>
        <v>20.833333333333336</v>
      </c>
      <c r="G112" s="59">
        <f>(G109/BY108)*100</f>
        <v>10.416666666666668</v>
      </c>
      <c r="H112" s="59">
        <f>(H109/BY108)*100</f>
        <v>8.3333333333333321</v>
      </c>
      <c r="I112" s="59">
        <f>(I109/BY108)*100</f>
        <v>29.166666666666668</v>
      </c>
      <c r="J112" s="59">
        <f>(J109/BY108)*100</f>
        <v>12.5</v>
      </c>
      <c r="K112" s="59">
        <f>(K109/BZ108)*100</f>
        <v>8.2916666666666679</v>
      </c>
      <c r="L112" s="59">
        <f>(L109/BZ108)*100</f>
        <v>10.708333333333336</v>
      </c>
      <c r="M112" s="59">
        <f>(M109/BZ108)*100</f>
        <v>15.000000000000002</v>
      </c>
      <c r="N112" s="59">
        <f>(N109/BZ108)*100</f>
        <v>20.583333333333336</v>
      </c>
      <c r="O112" s="59">
        <f>(O109/BZ108)*100</f>
        <v>21.041666666666671</v>
      </c>
      <c r="P112" s="59">
        <f>(P109/BZ108)*100</f>
        <v>11.666666666666668</v>
      </c>
      <c r="Q112" s="59">
        <f>(Q109/BZ108)*100</f>
        <v>8.2083333333333339</v>
      </c>
      <c r="R112" s="59">
        <f>(R109/BZ108)*100</f>
        <v>3.25</v>
      </c>
      <c r="S112" s="59">
        <f>(S109/BZ108)*100</f>
        <v>0.83333333333333337</v>
      </c>
      <c r="T112" s="59">
        <f>(T109/CA108)*100</f>
        <v>16.666666666666664</v>
      </c>
      <c r="U112" s="59">
        <f>(U109/CA108)*100</f>
        <v>31.916666666666664</v>
      </c>
      <c r="V112" s="59">
        <f>(V109/CA108)*100</f>
        <v>50.666666666666671</v>
      </c>
      <c r="W112" s="59">
        <f>(W109/CA108)*100</f>
        <v>17.333333333333336</v>
      </c>
      <c r="X112" s="59">
        <f>(X109/CB108)*100</f>
        <v>9.0000000000000018</v>
      </c>
      <c r="Y112" s="59">
        <f>(Y109/CB108)*100</f>
        <v>23.583333333333336</v>
      </c>
      <c r="Z112" s="59">
        <f>(Z109/CB108)*100</f>
        <v>67.333333333333329</v>
      </c>
      <c r="AA112" s="59">
        <f>(AA109/CC108)*100</f>
        <v>2.083333333333333</v>
      </c>
      <c r="AB112" s="59">
        <f>(AB109/CC108)*100</f>
        <v>56.583333333333329</v>
      </c>
      <c r="AC112" s="59">
        <f>(AC109/CC108)*100</f>
        <v>18.375</v>
      </c>
      <c r="AD112" s="59">
        <f>(AD109/CC108)*100</f>
        <v>7.9583333333333339</v>
      </c>
      <c r="AE112" s="59">
        <f>(AE109/CC108)*100</f>
        <v>14.916666666666668</v>
      </c>
      <c r="AF112" s="59">
        <f>(AF109/CD108)*100</f>
        <v>6.25</v>
      </c>
      <c r="AG112" s="59">
        <f>(AG109/CD108)*100</f>
        <v>87.5</v>
      </c>
      <c r="AH112" s="59">
        <f>(AH109/CD108)*100</f>
        <v>6.25</v>
      </c>
      <c r="AP112" s="66" t="s">
        <v>94</v>
      </c>
      <c r="AQ112" s="66">
        <f>AQ108*7</f>
        <v>168</v>
      </c>
    </row>
    <row r="114" spans="42:43">
      <c r="AP114" s="66" t="s">
        <v>96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2013-02-22T01:25:27Z</dcterms:modified>
</cp:coreProperties>
</file>